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.Smith\SharePoint\SharePoint\Global Site - Q-Website\Articles\Ready for Upload\Spreadsheets\"/>
    </mc:Choice>
  </mc:AlternateContent>
  <bookViews>
    <workbookView xWindow="0" yWindow="0" windowWidth="20490" windowHeight="7755"/>
  </bookViews>
  <sheets>
    <sheet name="Calculator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3" l="1"/>
  <c r="Q14" i="3"/>
  <c r="Q13" i="3"/>
  <c r="Q12" i="3"/>
  <c r="Q11" i="3"/>
  <c r="Q10" i="3"/>
  <c r="M18" i="3"/>
  <c r="O18" i="3" s="1"/>
  <c r="K18" i="3"/>
  <c r="I18" i="3"/>
  <c r="M11" i="3"/>
  <c r="M12" i="3"/>
  <c r="M13" i="3"/>
  <c r="M14" i="3"/>
  <c r="M15" i="3"/>
  <c r="M10" i="3"/>
  <c r="K11" i="3"/>
  <c r="K12" i="3"/>
  <c r="K13" i="3"/>
  <c r="K14" i="3"/>
  <c r="K15" i="3"/>
  <c r="K10" i="3"/>
  <c r="I15" i="3"/>
  <c r="I14" i="3"/>
  <c r="I13" i="3"/>
  <c r="I12" i="3"/>
  <c r="I11" i="3"/>
  <c r="I10" i="3"/>
  <c r="O12" i="3" l="1"/>
  <c r="O15" i="3"/>
  <c r="O13" i="3"/>
  <c r="O11" i="3"/>
  <c r="O14" i="3"/>
  <c r="O10" i="3"/>
</calcChain>
</file>

<file path=xl/sharedStrings.xml><?xml version="1.0" encoding="utf-8"?>
<sst xmlns="http://schemas.openxmlformats.org/spreadsheetml/2006/main" count="40" uniqueCount="37">
  <si>
    <t>Note</t>
  </si>
  <si>
    <t xml:space="preserve">     28 Day Concrete Cube BS EN 206-1:2000 Annex B Calculations</t>
  </si>
  <si>
    <t>Specified characteristic 28 day cube strength (fcu):</t>
  </si>
  <si>
    <r>
      <t>N/mm</t>
    </r>
    <r>
      <rPr>
        <vertAlign val="superscript"/>
        <sz val="11"/>
        <color theme="1"/>
        <rFont val="Calibri"/>
        <family val="2"/>
        <scheme val="minor"/>
      </rPr>
      <t>2</t>
    </r>
  </si>
  <si>
    <t>Date Cubes Cast</t>
  </si>
  <si>
    <t>Cube Ref</t>
  </si>
  <si>
    <r>
      <t>Range
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</si>
  <si>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Range Check</t>
  </si>
  <si>
    <t>Criterion 1 Group Pass / Fail</t>
  </si>
  <si>
    <t>Criterion 2 Group Pass / Fail</t>
  </si>
  <si>
    <t>Cube No. 1</t>
  </si>
  <si>
    <t>Cube No. 2</t>
  </si>
  <si>
    <t>BS EN 206-1:2000 Annex B identity criteria</t>
  </si>
  <si>
    <t>This spreadsheet can be used to show that concrete cubes that are close to the specified characteristic but did not exceed it can still be acceptable under the BS</t>
  </si>
  <si>
    <t>The above spreadsheet calculates if your concrete cubes have passed the Range check, Criterion 1 &amp; Criterion 2 calculations from BS EN 206-1:2000</t>
  </si>
  <si>
    <t>Instructions</t>
  </si>
  <si>
    <t>It is assumed that 2 No. cubes (i.e. Cube No. 1 &amp; Cube No. 2) were crushed at 28 days for each pour</t>
  </si>
  <si>
    <t>A minimum of 4 cubes, i.e. 2 pours are required by BS EN 206-1:2000</t>
  </si>
  <si>
    <t>The specified characteristic cube strength is the required concrete strength, i.e. C40/50 would be 50.</t>
  </si>
  <si>
    <t>For additonal cubes, copy and paste the sheet tab below and enter the new data.</t>
  </si>
  <si>
    <t>Calculatons from the British Standard</t>
  </si>
  <si>
    <t xml:space="preserve">﻿Range check: </t>
  </si>
  <si>
    <t xml:space="preserve">Group with 5-6 results: </t>
  </si>
  <si>
    <t xml:space="preserve">Group with 2-4 results: </t>
  </si>
  <si>
    <t xml:space="preserve">Individual results: </t>
  </si>
  <si>
    <t>Number of Group results</t>
  </si>
  <si>
    <t>Fcu + Criterion 1 Requirement</t>
  </si>
  <si>
    <t>Mean Group Result</t>
  </si>
  <si>
    <t>Pass / Fail</t>
  </si>
  <si>
    <t>Criterion 1</t>
  </si>
  <si>
    <t xml:space="preserve">To use the spread sheet , enter the data required in the blue boxes. </t>
  </si>
  <si>
    <r>
      <t xml:space="preserve"> Average Strength 
(N/mm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</si>
  <si>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Cube Strength at 28 Days (N/mm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</si>
  <si>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 xml:space="preserve">Range between paired values  greater than or equal to 15% of the mean result </t>
  </si>
  <si>
    <t>Equal to or greater than fcu+2 (Criterion 1)</t>
  </si>
  <si>
    <t>Equal to or greater than fcu+1 (Criterion 1)</t>
  </si>
  <si>
    <t>Equal to or greater than fcu-4  (Criterion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</si>
</sst>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A79D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rgb="FFCCEEEC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thin">
        <color indexed="64"/>
      </top>
      <bottom style="thin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/>
      <bottom style="thin">
        <color indexed="64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8"/>
      </right>
      <top/>
      <bottom style="medium">
        <color theme="8"/>
      </bottom>
      <diagonal/>
    </border>
    <border>
      <left/>
      <right style="medium">
        <color indexed="64"/>
      </right>
      <top/>
      <bottom style="medium">
        <color theme="8"/>
      </bottom>
      <diagonal/>
    </border>
    <border>
      <left style="medium">
        <color indexed="64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 style="medium">
        <color theme="8"/>
      </right>
      <top style="medium">
        <color theme="8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 style="medium">
        <color theme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8"/>
      </bottom>
      <diagonal/>
    </border>
    <border>
      <left style="medium">
        <color theme="8"/>
      </left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indexed="64"/>
      </right>
      <top style="medium">
        <color theme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Protection="1"/>
    <xf numFmtId="0" fontId="5" fillId="0" borderId="0" xfId="0" applyFont="1"/>
    <xf numFmtId="0" fontId="0" fillId="0" borderId="0" xfId="0" applyFill="1" applyBorder="1" applyAlignment="1">
      <alignment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2" fontId="0" fillId="4" borderId="7" xfId="0" applyNumberFormat="1" applyFill="1" applyBorder="1" applyAlignment="1" applyProtection="1">
      <alignment horizontal="center" vertical="center" wrapText="1"/>
      <protection locked="0"/>
    </xf>
    <xf numFmtId="2" fontId="0" fillId="4" borderId="2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2" fontId="0" fillId="0" borderId="33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2" fontId="0" fillId="4" borderId="9" xfId="0" applyNumberFormat="1" applyFill="1" applyBorder="1" applyAlignment="1" applyProtection="1">
      <alignment horizontal="center" vertical="center" wrapText="1"/>
      <protection locked="0"/>
    </xf>
    <xf numFmtId="2" fontId="0" fillId="4" borderId="20" xfId="0" applyNumberFormat="1" applyFill="1" applyBorder="1" applyAlignment="1" applyProtection="1">
      <alignment horizontal="center" vertical="center" wrapText="1"/>
      <protection locked="0"/>
    </xf>
    <xf numFmtId="2" fontId="0" fillId="0" borderId="17" xfId="0" applyNumberFormat="1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wrapText="1"/>
    </xf>
    <xf numFmtId="2" fontId="0" fillId="0" borderId="31" xfId="0" applyNumberFormat="1" applyBorder="1" applyAlignment="1">
      <alignment horizontal="center" vertical="center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2" fontId="0" fillId="4" borderId="26" xfId="0" applyNumberFormat="1" applyFill="1" applyBorder="1" applyAlignment="1" applyProtection="1">
      <alignment horizontal="center" vertical="center" wrapText="1"/>
      <protection locked="0"/>
    </xf>
    <xf numFmtId="2" fontId="0" fillId="4" borderId="27" xfId="0" applyNumberForma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2" fontId="0" fillId="4" borderId="24" xfId="0" applyNumberFormat="1" applyFill="1" applyBorder="1" applyAlignment="1" applyProtection="1">
      <alignment horizontal="center" vertical="center" wrapText="1"/>
      <protection locked="0"/>
    </xf>
    <xf numFmtId="2" fontId="0" fillId="4" borderId="25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79D"/>
      <color rgb="FFCCE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hyperlink" Target="http://www.facebook.com/sharer/sharer.php?u=http://www.qemsolutions.com/news/useful-spreadsheets-for-engineers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://www.linkedin.com/shareArticle?mini=true&amp;url=http://www.qemsolutions.com/news/useful-spreadsheets-for-engineers" TargetMode="External"/><Relationship Id="rId5" Type="http://schemas.openxmlformats.org/officeDocument/2006/relationships/image" Target="../media/image3.jpeg"/><Relationship Id="rId4" Type="http://schemas.openxmlformats.org/officeDocument/2006/relationships/hyperlink" Target="http://ctt.ec/8ny1_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207963</xdr:colOff>
      <xdr:row>2</xdr:row>
      <xdr:rowOff>523875</xdr:rowOff>
    </xdr:to>
    <xdr:pic>
      <xdr:nvPicPr>
        <xdr:cNvPr id="2" name="Picture 1" descr="Description: QEM LOGO RGB - 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20967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81490</xdr:colOff>
      <xdr:row>0</xdr:row>
      <xdr:rowOff>152400</xdr:rowOff>
    </xdr:from>
    <xdr:to>
      <xdr:col>16</xdr:col>
      <xdr:colOff>261740</xdr:colOff>
      <xdr:row>2</xdr:row>
      <xdr:rowOff>491400</xdr:rowOff>
    </xdr:to>
    <xdr:sp macro="" textlink="">
      <xdr:nvSpPr>
        <xdr:cNvPr id="3" name="Rectangle 2"/>
        <xdr:cNvSpPr/>
      </xdr:nvSpPr>
      <xdr:spPr>
        <a:xfrm>
          <a:off x="8368240" y="152400"/>
          <a:ext cx="720000" cy="720000"/>
        </a:xfrm>
        <a:prstGeom prst="rect">
          <a:avLst/>
        </a:prstGeom>
        <a:solidFill>
          <a:srgbClr val="00A79D"/>
        </a:solidFill>
        <a:ln>
          <a:solidFill>
            <a:srgbClr val="00A7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#QHelp</a:t>
          </a:r>
        </a:p>
      </xdr:txBody>
    </xdr:sp>
    <xdr:clientData/>
  </xdr:twoCellAnchor>
  <xdr:twoCellAnchor>
    <xdr:from>
      <xdr:col>15</xdr:col>
      <xdr:colOff>81491</xdr:colOff>
      <xdr:row>2</xdr:row>
      <xdr:rowOff>540809</xdr:rowOff>
    </xdr:from>
    <xdr:to>
      <xdr:col>16</xdr:col>
      <xdr:colOff>261741</xdr:colOff>
      <xdr:row>3</xdr:row>
      <xdr:rowOff>55034</xdr:rowOff>
    </xdr:to>
    <xdr:sp macro="" textlink="">
      <xdr:nvSpPr>
        <xdr:cNvPr id="4" name="Rectangle 3"/>
        <xdr:cNvSpPr/>
      </xdr:nvSpPr>
      <xdr:spPr>
        <a:xfrm>
          <a:off x="8368241" y="921809"/>
          <a:ext cx="720000" cy="149225"/>
        </a:xfrm>
        <a:prstGeom prst="rect">
          <a:avLst/>
        </a:prstGeom>
        <a:solidFill>
          <a:srgbClr val="00A79D"/>
        </a:solidFill>
        <a:ln>
          <a:solidFill>
            <a:srgbClr val="00A7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0</xdr:col>
      <xdr:colOff>57150</xdr:colOff>
      <xdr:row>25</xdr:row>
      <xdr:rowOff>38100</xdr:rowOff>
    </xdr:from>
    <xdr:ext cx="1230313" cy="866775"/>
    <xdr:pic>
      <xdr:nvPicPr>
        <xdr:cNvPr id="33" name="Picture 32" descr="Description: QEM LOGO RGB - 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230313" cy="8667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81490</xdr:colOff>
      <xdr:row>25</xdr:row>
      <xdr:rowOff>152400</xdr:rowOff>
    </xdr:from>
    <xdr:to>
      <xdr:col>16</xdr:col>
      <xdr:colOff>261740</xdr:colOff>
      <xdr:row>27</xdr:row>
      <xdr:rowOff>491400</xdr:rowOff>
    </xdr:to>
    <xdr:sp macro="" textlink="">
      <xdr:nvSpPr>
        <xdr:cNvPr id="34" name="Rectangle 33"/>
        <xdr:cNvSpPr/>
      </xdr:nvSpPr>
      <xdr:spPr>
        <a:xfrm>
          <a:off x="8368240" y="152400"/>
          <a:ext cx="720000" cy="720000"/>
        </a:xfrm>
        <a:prstGeom prst="rect">
          <a:avLst/>
        </a:prstGeom>
        <a:solidFill>
          <a:srgbClr val="00A79D"/>
        </a:solidFill>
        <a:ln>
          <a:solidFill>
            <a:srgbClr val="00A7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#QHelp</a:t>
          </a:r>
        </a:p>
      </xdr:txBody>
    </xdr:sp>
    <xdr:clientData/>
  </xdr:twoCellAnchor>
  <xdr:twoCellAnchor>
    <xdr:from>
      <xdr:col>15</xdr:col>
      <xdr:colOff>81491</xdr:colOff>
      <xdr:row>27</xdr:row>
      <xdr:rowOff>540809</xdr:rowOff>
    </xdr:from>
    <xdr:to>
      <xdr:col>16</xdr:col>
      <xdr:colOff>261741</xdr:colOff>
      <xdr:row>28</xdr:row>
      <xdr:rowOff>55034</xdr:rowOff>
    </xdr:to>
    <xdr:sp macro="" textlink="">
      <xdr:nvSpPr>
        <xdr:cNvPr id="35" name="Rectangle 34"/>
        <xdr:cNvSpPr/>
      </xdr:nvSpPr>
      <xdr:spPr>
        <a:xfrm>
          <a:off x="8368241" y="921809"/>
          <a:ext cx="720000" cy="149225"/>
        </a:xfrm>
        <a:prstGeom prst="rect">
          <a:avLst/>
        </a:prstGeom>
        <a:solidFill>
          <a:srgbClr val="00A79D"/>
        </a:solidFill>
        <a:ln>
          <a:solidFill>
            <a:srgbClr val="00A7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21167</xdr:colOff>
      <xdr:row>50</xdr:row>
      <xdr:rowOff>63500</xdr:rowOff>
    </xdr:from>
    <xdr:to>
      <xdr:col>2</xdr:col>
      <xdr:colOff>262467</xdr:colOff>
      <xdr:row>53</xdr:row>
      <xdr:rowOff>184150</xdr:rowOff>
    </xdr:to>
    <xdr:sp macro="" textlink="">
      <xdr:nvSpPr>
        <xdr:cNvPr id="46" name="AutoShape 1"/>
        <xdr:cNvSpPr>
          <a:spLocks noChangeArrowheads="1"/>
        </xdr:cNvSpPr>
      </xdr:nvSpPr>
      <xdr:spPr bwMode="auto">
        <a:xfrm>
          <a:off x="21167" y="12054417"/>
          <a:ext cx="1320800" cy="692150"/>
        </a:xfrm>
        <a:prstGeom prst="roundRect">
          <a:avLst>
            <a:gd name="adj" fmla="val 16667"/>
          </a:avLst>
        </a:prstGeom>
        <a:solidFill>
          <a:srgbClr val="F3F3F3"/>
        </a:solidFill>
        <a:ln w="31750" algn="ctr">
          <a:solidFill>
            <a:srgbClr val="80808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808080"/>
              </a:solidFill>
              <a:latin typeface="Calibri"/>
            </a:rPr>
            <a:t>Share this article: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808080"/>
            </a:solidFill>
            <a:latin typeface="Calibri"/>
          </a:endParaRPr>
        </a:p>
      </xdr:txBody>
    </xdr:sp>
    <xdr:clientData/>
  </xdr:twoCellAnchor>
  <xdr:twoCellAnchor>
    <xdr:from>
      <xdr:col>0</xdr:col>
      <xdr:colOff>240242</xdr:colOff>
      <xdr:row>52</xdr:row>
      <xdr:rowOff>31750</xdr:rowOff>
    </xdr:from>
    <xdr:to>
      <xdr:col>0</xdr:col>
      <xdr:colOff>478367</xdr:colOff>
      <xdr:row>53</xdr:row>
      <xdr:rowOff>79375</xdr:rowOff>
    </xdr:to>
    <xdr:pic>
      <xdr:nvPicPr>
        <xdr:cNvPr id="47" name="Picture 46" descr="social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42" y="12403667"/>
          <a:ext cx="2381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52917</xdr:colOff>
      <xdr:row>52</xdr:row>
      <xdr:rowOff>31750</xdr:rowOff>
    </xdr:from>
    <xdr:to>
      <xdr:col>1</xdr:col>
      <xdr:colOff>265642</xdr:colOff>
      <xdr:row>53</xdr:row>
      <xdr:rowOff>79375</xdr:rowOff>
    </xdr:to>
    <xdr:pic>
      <xdr:nvPicPr>
        <xdr:cNvPr id="48" name="Picture 47" descr="social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667" y="12403667"/>
          <a:ext cx="212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379942</xdr:colOff>
      <xdr:row>52</xdr:row>
      <xdr:rowOff>31750</xdr:rowOff>
    </xdr:from>
    <xdr:to>
      <xdr:col>2</xdr:col>
      <xdr:colOff>78317</xdr:colOff>
      <xdr:row>53</xdr:row>
      <xdr:rowOff>79375</xdr:rowOff>
    </xdr:to>
    <xdr:pic>
      <xdr:nvPicPr>
        <xdr:cNvPr id="49" name="Picture 48" descr="social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692" y="12403667"/>
          <a:ext cx="2381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21166</xdr:colOff>
      <xdr:row>21</xdr:row>
      <xdr:rowOff>63500</xdr:rowOff>
    </xdr:from>
    <xdr:to>
      <xdr:col>2</xdr:col>
      <xdr:colOff>262466</xdr:colOff>
      <xdr:row>24</xdr:row>
      <xdr:rowOff>184150</xdr:rowOff>
    </xdr:to>
    <xdr:sp macro="" textlink="">
      <xdr:nvSpPr>
        <xdr:cNvPr id="50" name="AutoShape 1"/>
        <xdr:cNvSpPr>
          <a:spLocks noChangeArrowheads="1"/>
        </xdr:cNvSpPr>
      </xdr:nvSpPr>
      <xdr:spPr bwMode="auto">
        <a:xfrm>
          <a:off x="21166" y="5715000"/>
          <a:ext cx="1320800" cy="692150"/>
        </a:xfrm>
        <a:prstGeom prst="roundRect">
          <a:avLst>
            <a:gd name="adj" fmla="val 16667"/>
          </a:avLst>
        </a:prstGeom>
        <a:solidFill>
          <a:srgbClr val="F3F3F3"/>
        </a:solidFill>
        <a:ln w="31750" algn="ctr">
          <a:solidFill>
            <a:srgbClr val="80808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808080"/>
              </a:solidFill>
              <a:latin typeface="Calibri"/>
            </a:rPr>
            <a:t>Share this article: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808080"/>
            </a:solidFill>
            <a:latin typeface="Calibri"/>
          </a:endParaRPr>
        </a:p>
      </xdr:txBody>
    </xdr:sp>
    <xdr:clientData/>
  </xdr:twoCellAnchor>
  <xdr:twoCellAnchor>
    <xdr:from>
      <xdr:col>0</xdr:col>
      <xdr:colOff>240241</xdr:colOff>
      <xdr:row>23</xdr:row>
      <xdr:rowOff>31750</xdr:rowOff>
    </xdr:from>
    <xdr:to>
      <xdr:col>0</xdr:col>
      <xdr:colOff>478366</xdr:colOff>
      <xdr:row>24</xdr:row>
      <xdr:rowOff>79375</xdr:rowOff>
    </xdr:to>
    <xdr:pic>
      <xdr:nvPicPr>
        <xdr:cNvPr id="51" name="Picture 50" descr="social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41" y="6064250"/>
          <a:ext cx="2381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52916</xdr:colOff>
      <xdr:row>23</xdr:row>
      <xdr:rowOff>31750</xdr:rowOff>
    </xdr:from>
    <xdr:to>
      <xdr:col>1</xdr:col>
      <xdr:colOff>265641</xdr:colOff>
      <xdr:row>24</xdr:row>
      <xdr:rowOff>79375</xdr:rowOff>
    </xdr:to>
    <xdr:pic>
      <xdr:nvPicPr>
        <xdr:cNvPr id="52" name="Picture 51" descr="social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666" y="6064250"/>
          <a:ext cx="212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379941</xdr:colOff>
      <xdr:row>23</xdr:row>
      <xdr:rowOff>31750</xdr:rowOff>
    </xdr:from>
    <xdr:to>
      <xdr:col>2</xdr:col>
      <xdr:colOff>78316</xdr:colOff>
      <xdr:row>24</xdr:row>
      <xdr:rowOff>79375</xdr:rowOff>
    </xdr:to>
    <xdr:pic>
      <xdr:nvPicPr>
        <xdr:cNvPr id="53" name="Picture 52" descr="social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691" y="6064250"/>
          <a:ext cx="2381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518584</xdr:colOff>
      <xdr:row>21</xdr:row>
      <xdr:rowOff>84667</xdr:rowOff>
    </xdr:from>
    <xdr:to>
      <xdr:col>17</xdr:col>
      <xdr:colOff>496359</xdr:colOff>
      <xdr:row>24</xdr:row>
      <xdr:rowOff>122767</xdr:rowOff>
    </xdr:to>
    <xdr:pic>
      <xdr:nvPicPr>
        <xdr:cNvPr id="54" name="Picture 53" descr="e-mail-footer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6084" y="5736167"/>
          <a:ext cx="267652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465667</xdr:colOff>
      <xdr:row>50</xdr:row>
      <xdr:rowOff>74083</xdr:rowOff>
    </xdr:from>
    <xdr:to>
      <xdr:col>17</xdr:col>
      <xdr:colOff>443442</xdr:colOff>
      <xdr:row>53</xdr:row>
      <xdr:rowOff>112183</xdr:rowOff>
    </xdr:to>
    <xdr:pic>
      <xdr:nvPicPr>
        <xdr:cNvPr id="55" name="Picture 54" descr="e-mail-footer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3167" y="12065000"/>
          <a:ext cx="267652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73C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"/>
  <sheetViews>
    <sheetView tabSelected="1" view="pageLayout" zoomScaleNormal="100" workbookViewId="0">
      <selection activeCell="E6" sqref="E6:F6"/>
    </sheetView>
  </sheetViews>
  <sheetFormatPr defaultRowHeight="15" x14ac:dyDescent="0.25"/>
  <cols>
    <col min="1" max="2" width="7.7109375" customWidth="1"/>
    <col min="3" max="3" width="9.140625" customWidth="1"/>
    <col min="4" max="5" width="7.7109375" customWidth="1"/>
    <col min="6" max="6" width="9.140625" customWidth="1"/>
    <col min="7" max="18" width="7.7109375" customWidth="1"/>
  </cols>
  <sheetData>
    <row r="2" spans="1:18" x14ac:dyDescent="0.25">
      <c r="A2" s="1"/>
    </row>
    <row r="3" spans="1:18" ht="50.25" customHeight="1" x14ac:dyDescent="0.25"/>
    <row r="4" spans="1:18" ht="45" customHeight="1" x14ac:dyDescent="0.25">
      <c r="A4" s="4" t="s">
        <v>1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 x14ac:dyDescent="0.3"/>
    <row r="6" spans="1:18" ht="36.75" customHeight="1" thickBot="1" x14ac:dyDescent="0.3">
      <c r="A6" s="42" t="s">
        <v>2</v>
      </c>
      <c r="B6" s="42"/>
      <c r="C6" s="42"/>
      <c r="D6" s="43"/>
      <c r="E6" s="44">
        <v>50</v>
      </c>
      <c r="F6" s="45"/>
      <c r="G6" s="46" t="s">
        <v>3</v>
      </c>
      <c r="H6" s="47"/>
      <c r="I6" s="48"/>
      <c r="J6" s="48"/>
      <c r="K6" s="40"/>
      <c r="L6" s="40"/>
      <c r="M6" s="41"/>
      <c r="N6" s="41"/>
      <c r="O6" s="15"/>
      <c r="P6" s="15"/>
      <c r="Q6" s="15"/>
      <c r="R6" s="15"/>
    </row>
    <row r="7" spans="1:18" ht="15.75" thickBot="1" x14ac:dyDescent="0.3"/>
    <row r="8" spans="1:18" ht="21" customHeight="1" x14ac:dyDescent="0.25">
      <c r="A8" s="31" t="s">
        <v>4</v>
      </c>
      <c r="B8" s="32"/>
      <c r="C8" s="28" t="s">
        <v>10</v>
      </c>
      <c r="D8" s="29"/>
      <c r="E8" s="30"/>
      <c r="F8" s="28" t="s">
        <v>11</v>
      </c>
      <c r="G8" s="29"/>
      <c r="H8" s="30"/>
      <c r="I8" s="28" t="s">
        <v>12</v>
      </c>
      <c r="J8" s="29"/>
      <c r="K8" s="29"/>
      <c r="L8" s="29"/>
      <c r="M8" s="29"/>
      <c r="N8" s="29"/>
      <c r="O8" s="29"/>
      <c r="P8" s="29"/>
      <c r="Q8" s="29"/>
      <c r="R8" s="30"/>
    </row>
    <row r="9" spans="1:18" ht="36.75" customHeight="1" thickBot="1" x14ac:dyDescent="0.3">
      <c r="A9" s="33"/>
      <c r="B9" s="34"/>
      <c r="C9" s="8" t="s">
        <v>5</v>
      </c>
      <c r="D9" s="35" t="s">
        <v>32</v>
      </c>
      <c r="E9" s="36"/>
      <c r="F9" s="8" t="s">
        <v>5</v>
      </c>
      <c r="G9" s="35" t="s">
        <v>32</v>
      </c>
      <c r="H9" s="36"/>
      <c r="I9" s="57" t="s">
        <v>31</v>
      </c>
      <c r="J9" s="35"/>
      <c r="K9" s="58" t="s">
        <v>6</v>
      </c>
      <c r="L9" s="58"/>
      <c r="M9" s="58" t="s">
        <v>7</v>
      </c>
      <c r="N9" s="58"/>
      <c r="O9" s="35" t="s">
        <v>8</v>
      </c>
      <c r="P9" s="35"/>
      <c r="Q9" s="35" t="s">
        <v>9</v>
      </c>
      <c r="R9" s="36"/>
    </row>
    <row r="10" spans="1:18" ht="22.5" customHeight="1" thickBot="1" x14ac:dyDescent="0.3">
      <c r="A10" s="64"/>
      <c r="B10" s="65"/>
      <c r="C10" s="11"/>
      <c r="D10" s="54">
        <v>49</v>
      </c>
      <c r="E10" s="55"/>
      <c r="F10" s="12"/>
      <c r="G10" s="54">
        <v>48</v>
      </c>
      <c r="H10" s="55"/>
      <c r="I10" s="56">
        <f t="shared" ref="I10:I15" si="0">IF(D10&gt;0,AVERAGE(D10,G10),"n/a")</f>
        <v>48.5</v>
      </c>
      <c r="J10" s="25"/>
      <c r="K10" s="24">
        <f>IF(D10=0,"n/a",ABS(D10-G10))</f>
        <v>1</v>
      </c>
      <c r="L10" s="25"/>
      <c r="M10" s="26" t="str">
        <f>IF(K10="n/a","n/a",IF(K10&gt;0.15*I10,"Fail","Pass"))</f>
        <v>Pass</v>
      </c>
      <c r="N10" s="27"/>
      <c r="O10" s="26" t="str">
        <f>IF($I$18=1,"n/a",$O$18)</f>
        <v>Pass</v>
      </c>
      <c r="P10" s="27"/>
      <c r="Q10" s="26" t="str">
        <f t="shared" ref="Q10:Q15" si="1">IF(K10="n/a","n/a",IF(I10&gt;$E$6-4.0001,"Pass","Fail"))</f>
        <v>Pass</v>
      </c>
      <c r="R10" s="37"/>
    </row>
    <row r="11" spans="1:18" ht="22.5" customHeight="1" thickBot="1" x14ac:dyDescent="0.3">
      <c r="A11" s="10"/>
      <c r="B11" s="9"/>
      <c r="C11" s="11"/>
      <c r="D11" s="16">
        <v>46</v>
      </c>
      <c r="E11" s="17"/>
      <c r="F11" s="12"/>
      <c r="G11" s="54">
        <v>48</v>
      </c>
      <c r="H11" s="55"/>
      <c r="I11" s="56">
        <f t="shared" si="0"/>
        <v>47</v>
      </c>
      <c r="J11" s="25"/>
      <c r="K11" s="24">
        <f t="shared" ref="K11:K15" si="2">IF(D11=0,"n/a",ABS(D11-G11))</f>
        <v>2</v>
      </c>
      <c r="L11" s="25"/>
      <c r="M11" s="26" t="str">
        <f t="shared" ref="M11:M15" si="3">IF(K11="n/a","n/a",IF(K11&gt;0.15*I11,"Fail","Pass"))</f>
        <v>Pass</v>
      </c>
      <c r="N11" s="27"/>
      <c r="O11" s="26" t="str">
        <f>IF($I$18&gt;1,$O$18,"n/a")</f>
        <v>Pass</v>
      </c>
      <c r="P11" s="27"/>
      <c r="Q11" s="26" t="str">
        <f t="shared" si="1"/>
        <v>Pass</v>
      </c>
      <c r="R11" s="37"/>
    </row>
    <row r="12" spans="1:18" ht="22.5" customHeight="1" thickBot="1" x14ac:dyDescent="0.3">
      <c r="A12" s="10"/>
      <c r="B12" s="9"/>
      <c r="C12" s="11"/>
      <c r="D12" s="16">
        <v>44</v>
      </c>
      <c r="E12" s="17"/>
      <c r="F12" s="12"/>
      <c r="G12" s="54">
        <v>45</v>
      </c>
      <c r="H12" s="55"/>
      <c r="I12" s="56">
        <f t="shared" si="0"/>
        <v>44.5</v>
      </c>
      <c r="J12" s="25"/>
      <c r="K12" s="24">
        <f t="shared" si="2"/>
        <v>1</v>
      </c>
      <c r="L12" s="25"/>
      <c r="M12" s="26" t="str">
        <f t="shared" si="3"/>
        <v>Pass</v>
      </c>
      <c r="N12" s="27"/>
      <c r="O12" s="26" t="str">
        <f>IF($I$18&gt;2,$O$18,"n/a")</f>
        <v>Pass</v>
      </c>
      <c r="P12" s="27"/>
      <c r="Q12" s="26" t="str">
        <f t="shared" si="1"/>
        <v>Fail</v>
      </c>
      <c r="R12" s="37"/>
    </row>
    <row r="13" spans="1:18" ht="22.5" customHeight="1" thickBot="1" x14ac:dyDescent="0.3">
      <c r="A13" s="52"/>
      <c r="B13" s="53"/>
      <c r="C13" s="13"/>
      <c r="D13" s="16">
        <v>56.5</v>
      </c>
      <c r="E13" s="17"/>
      <c r="F13" s="13"/>
      <c r="G13" s="54">
        <v>59.5</v>
      </c>
      <c r="H13" s="55"/>
      <c r="I13" s="56">
        <f t="shared" si="0"/>
        <v>58</v>
      </c>
      <c r="J13" s="25"/>
      <c r="K13" s="24">
        <f t="shared" si="2"/>
        <v>3</v>
      </c>
      <c r="L13" s="25"/>
      <c r="M13" s="26" t="str">
        <f t="shared" si="3"/>
        <v>Pass</v>
      </c>
      <c r="N13" s="27"/>
      <c r="O13" s="26" t="str">
        <f>IF($I$18&gt;3,$O$18,"n/a")</f>
        <v>Pass</v>
      </c>
      <c r="P13" s="27"/>
      <c r="Q13" s="26" t="str">
        <f t="shared" si="1"/>
        <v>Pass</v>
      </c>
      <c r="R13" s="37"/>
    </row>
    <row r="14" spans="1:18" ht="22.5" customHeight="1" thickBot="1" x14ac:dyDescent="0.3">
      <c r="A14" s="52"/>
      <c r="B14" s="53"/>
      <c r="C14" s="13"/>
      <c r="D14" s="16">
        <v>52</v>
      </c>
      <c r="E14" s="17"/>
      <c r="F14" s="13"/>
      <c r="G14" s="54">
        <v>50.5</v>
      </c>
      <c r="H14" s="55"/>
      <c r="I14" s="56">
        <f t="shared" si="0"/>
        <v>51.25</v>
      </c>
      <c r="J14" s="25"/>
      <c r="K14" s="24">
        <f t="shared" si="2"/>
        <v>1.5</v>
      </c>
      <c r="L14" s="25"/>
      <c r="M14" s="26" t="str">
        <f t="shared" si="3"/>
        <v>Pass</v>
      </c>
      <c r="N14" s="27"/>
      <c r="O14" s="26" t="str">
        <f>IF($I$18&gt;4,$O$18,"n/a")</f>
        <v>Pass</v>
      </c>
      <c r="P14" s="27"/>
      <c r="Q14" s="26" t="str">
        <f t="shared" si="1"/>
        <v>Pass</v>
      </c>
      <c r="R14" s="37"/>
    </row>
    <row r="15" spans="1:18" ht="22.5" customHeight="1" thickBot="1" x14ac:dyDescent="0.3">
      <c r="A15" s="60"/>
      <c r="B15" s="61"/>
      <c r="C15" s="14"/>
      <c r="D15" s="66">
        <v>63</v>
      </c>
      <c r="E15" s="67"/>
      <c r="F15" s="14"/>
      <c r="G15" s="62">
        <v>63.5</v>
      </c>
      <c r="H15" s="63"/>
      <c r="I15" s="59">
        <f t="shared" si="0"/>
        <v>63.25</v>
      </c>
      <c r="J15" s="50"/>
      <c r="K15" s="49">
        <f t="shared" si="2"/>
        <v>0.5</v>
      </c>
      <c r="L15" s="50"/>
      <c r="M15" s="38" t="str">
        <f t="shared" si="3"/>
        <v>Pass</v>
      </c>
      <c r="N15" s="51"/>
      <c r="O15" s="38" t="str">
        <f>IF($I$18&gt;5,$O$18,"n/a")</f>
        <v>Pass</v>
      </c>
      <c r="P15" s="51"/>
      <c r="Q15" s="38" t="str">
        <f t="shared" si="1"/>
        <v>Pass</v>
      </c>
      <c r="R15" s="39"/>
    </row>
    <row r="16" spans="1:18" ht="14.25" customHeight="1" x14ac:dyDescent="0.25">
      <c r="A16" s="5"/>
      <c r="B16" s="5"/>
      <c r="C16" s="5"/>
      <c r="D16" s="5"/>
      <c r="O16" s="7"/>
      <c r="P16" s="7"/>
    </row>
    <row r="17" spans="1:18" ht="1.5" hidden="1" customHeight="1" x14ac:dyDescent="0.25">
      <c r="A17" s="5"/>
      <c r="B17" s="5"/>
      <c r="C17" s="5"/>
      <c r="D17" s="5"/>
      <c r="G17" s="22"/>
      <c r="H17" s="23"/>
      <c r="I17" s="18" t="s">
        <v>25</v>
      </c>
      <c r="J17" s="18"/>
      <c r="K17" s="18" t="s">
        <v>26</v>
      </c>
      <c r="L17" s="18"/>
      <c r="M17" s="18" t="s">
        <v>27</v>
      </c>
      <c r="N17" s="18"/>
      <c r="O17" s="20" t="s">
        <v>28</v>
      </c>
      <c r="P17" s="20"/>
    </row>
    <row r="18" spans="1:18" ht="0.75" hidden="1" customHeight="1" x14ac:dyDescent="0.25">
      <c r="A18" s="5"/>
      <c r="B18" s="5"/>
      <c r="C18" s="5"/>
      <c r="D18" s="5"/>
      <c r="G18" s="19" t="s">
        <v>29</v>
      </c>
      <c r="H18" s="19"/>
      <c r="I18" s="19">
        <f>COUNT(I10:I15)</f>
        <v>6</v>
      </c>
      <c r="J18" s="19"/>
      <c r="K18" s="19">
        <f>IF(I18=2,E6+1,IF(I18=3,E6+1,IF(I18=4,E6+1,IF(I18=5,E6+2,IF(I18=6,E6+2,"n/a")))))</f>
        <v>52</v>
      </c>
      <c r="L18" s="19"/>
      <c r="M18" s="21">
        <f>IF(I18&gt;1,AVERAGE(I10:I15),"n/a")</f>
        <v>52.083333333333336</v>
      </c>
      <c r="N18" s="21"/>
      <c r="O18" s="20" t="str">
        <f>IF(M18="n/a","n/a",IF(M18&gt;K18,"Pass","Fail"))</f>
        <v>Pass</v>
      </c>
      <c r="P18" s="20"/>
    </row>
    <row r="19" spans="1:18" x14ac:dyDescent="0.25">
      <c r="O19" s="7"/>
      <c r="P19" s="7"/>
    </row>
    <row r="20" spans="1:18" x14ac:dyDescent="0.25">
      <c r="O20" s="7"/>
      <c r="P20" s="7"/>
    </row>
    <row r="27" spans="1:18" x14ac:dyDescent="0.25">
      <c r="A27" s="1"/>
    </row>
    <row r="28" spans="1:18" ht="50.25" customHeight="1" x14ac:dyDescent="0.25"/>
    <row r="29" spans="1:18" ht="44.25" customHeight="1" x14ac:dyDescent="0.25">
      <c r="A29" s="4" t="s">
        <v>1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2" spans="1:18" x14ac:dyDescent="0.25">
      <c r="A32" s="6" t="s">
        <v>0</v>
      </c>
    </row>
    <row r="33" spans="1:4" x14ac:dyDescent="0.25">
      <c r="A33" t="s">
        <v>13</v>
      </c>
    </row>
    <row r="34" spans="1:4" x14ac:dyDescent="0.25">
      <c r="A34" t="s">
        <v>14</v>
      </c>
    </row>
    <row r="36" spans="1:4" x14ac:dyDescent="0.25">
      <c r="A36" s="6" t="s">
        <v>15</v>
      </c>
    </row>
    <row r="37" spans="1:4" x14ac:dyDescent="0.25">
      <c r="A37" t="s">
        <v>30</v>
      </c>
    </row>
    <row r="38" spans="1:4" x14ac:dyDescent="0.25">
      <c r="A38" t="s">
        <v>16</v>
      </c>
    </row>
    <row r="39" spans="1:4" x14ac:dyDescent="0.25">
      <c r="A39" t="s">
        <v>17</v>
      </c>
    </row>
    <row r="40" spans="1:4" x14ac:dyDescent="0.25">
      <c r="A40" t="s">
        <v>18</v>
      </c>
    </row>
    <row r="41" spans="1:4" x14ac:dyDescent="0.25">
      <c r="A41" t="s">
        <v>19</v>
      </c>
    </row>
    <row r="43" spans="1:4" x14ac:dyDescent="0.25">
      <c r="A43" s="6" t="s">
        <v>20</v>
      </c>
    </row>
    <row r="44" spans="1:4" x14ac:dyDescent="0.25">
      <c r="A44" t="s">
        <v>21</v>
      </c>
      <c r="D44" t="s">
        <v>33</v>
      </c>
    </row>
    <row r="45" spans="1:4" x14ac:dyDescent="0.25">
      <c r="A45" t="s">
        <v>22</v>
      </c>
      <c r="D45" t="s">
        <v>34</v>
      </c>
    </row>
    <row r="46" spans="1:4" x14ac:dyDescent="0.25">
      <c r="A46" t="s">
        <v>23</v>
      </c>
      <c r="D46" t="s">
        <v>35</v>
      </c>
    </row>
    <row r="47" spans="1:4" x14ac:dyDescent="0.25">
      <c r="A47" t="s">
        <v>24</v>
      </c>
      <c r="D47" t="s">
        <v>36</v>
      </c>
    </row>
  </sheetData>
  <sheetProtection algorithmName="SHA-512" hashValue="L3mRdHYiqOqGuGetekig6uZwqGh3gjTocgLlQBNlUdb6DuiJUrCr5J8wI6283qaTH0E3a4idSzhVxMPcjMa1yw==" saltValue="52i4Hlbk8uIeb/RwJLeEOg==" spinCount="100000" sheet="1" objects="1" scenarios="1" selectLockedCells="1"/>
  <mergeCells count="75">
    <mergeCell ref="I15:J15"/>
    <mergeCell ref="A15:B15"/>
    <mergeCell ref="G15:H15"/>
    <mergeCell ref="A10:B10"/>
    <mergeCell ref="A13:B13"/>
    <mergeCell ref="D10:E10"/>
    <mergeCell ref="D15:E15"/>
    <mergeCell ref="I12:J12"/>
    <mergeCell ref="I11:J11"/>
    <mergeCell ref="G11:H11"/>
    <mergeCell ref="G12:H12"/>
    <mergeCell ref="G14:H14"/>
    <mergeCell ref="I14:J14"/>
    <mergeCell ref="K9:L9"/>
    <mergeCell ref="M9:N9"/>
    <mergeCell ref="O9:P9"/>
    <mergeCell ref="K10:L10"/>
    <mergeCell ref="M10:N10"/>
    <mergeCell ref="O10:P10"/>
    <mergeCell ref="A6:D6"/>
    <mergeCell ref="E6:F6"/>
    <mergeCell ref="G6:H6"/>
    <mergeCell ref="I6:J6"/>
    <mergeCell ref="K15:L15"/>
    <mergeCell ref="A14:B14"/>
    <mergeCell ref="K14:L14"/>
    <mergeCell ref="G13:H13"/>
    <mergeCell ref="I13:J13"/>
    <mergeCell ref="K13:L13"/>
    <mergeCell ref="D13:E13"/>
    <mergeCell ref="D14:E14"/>
    <mergeCell ref="I9:J9"/>
    <mergeCell ref="G9:H9"/>
    <mergeCell ref="G10:H10"/>
    <mergeCell ref="I10:J10"/>
    <mergeCell ref="Q14:R14"/>
    <mergeCell ref="Q15:R15"/>
    <mergeCell ref="Q12:R12"/>
    <mergeCell ref="Q11:R11"/>
    <mergeCell ref="K6:L6"/>
    <mergeCell ref="M6:N6"/>
    <mergeCell ref="O6:P6"/>
    <mergeCell ref="M15:N15"/>
    <mergeCell ref="O15:P15"/>
    <mergeCell ref="M14:N14"/>
    <mergeCell ref="M13:N13"/>
    <mergeCell ref="O13:P13"/>
    <mergeCell ref="O14:P14"/>
    <mergeCell ref="A8:B9"/>
    <mergeCell ref="I8:R8"/>
    <mergeCell ref="Q9:R9"/>
    <mergeCell ref="Q10:R10"/>
    <mergeCell ref="Q13:R13"/>
    <mergeCell ref="D9:E9"/>
    <mergeCell ref="M11:N11"/>
    <mergeCell ref="O11:P11"/>
    <mergeCell ref="O12:P12"/>
    <mergeCell ref="C8:E8"/>
    <mergeCell ref="F8:H8"/>
    <mergeCell ref="Q6:R6"/>
    <mergeCell ref="D11:E11"/>
    <mergeCell ref="D12:E12"/>
    <mergeCell ref="I17:J17"/>
    <mergeCell ref="I18:J18"/>
    <mergeCell ref="K17:L17"/>
    <mergeCell ref="M17:N17"/>
    <mergeCell ref="O17:P17"/>
    <mergeCell ref="K18:L18"/>
    <mergeCell ref="M18:N18"/>
    <mergeCell ref="O18:P18"/>
    <mergeCell ref="G18:H18"/>
    <mergeCell ref="G17:H17"/>
    <mergeCell ref="K11:L11"/>
    <mergeCell ref="K12:L12"/>
    <mergeCell ref="M12:N12"/>
  </mergeCells>
  <pageMargins left="0.25" right="0.25" top="0.75" bottom="0.75" header="0.3" footer="0.3"/>
  <pageSetup paperSize="9" orientation="landscape" verticalDpi="300" r:id="rId1"/>
  <ignoredErrors>
    <ignoredError sqref="O1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B8EFB748E83B4C8B0520262D9F5E05" ma:contentTypeVersion="1" ma:contentTypeDescription="Create a new document." ma:contentTypeScope="" ma:versionID="47f9c46f07bc8a424bb719156a0790d5">
  <xsd:schema xmlns:xsd="http://www.w3.org/2001/XMLSchema" xmlns:xs="http://www.w3.org/2001/XMLSchema" xmlns:p="http://schemas.microsoft.com/office/2006/metadata/properties" xmlns:ns2="a5203f11-cea9-4e6b-8556-e5a8b2bc6ffa" targetNamespace="http://schemas.microsoft.com/office/2006/metadata/properties" ma:root="true" ma:fieldsID="bc1b46165ecb4de5e6ed4e7f368d4640" ns2:_="">
    <xsd:import namespace="a5203f11-cea9-4e6b-8556-e5a8b2bc6ff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03f11-cea9-4e6b-8556-e5a8b2bc6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9B4983-76EA-43E3-A352-8F97B6FEB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203f11-cea9-4e6b-8556-e5a8b2bc6f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E0EEA5-8433-45FA-81B0-CF8987012605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5203f11-cea9-4e6b-8556-e5a8b2bc6ff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FD71CC-A657-4D96-9F38-5542694CE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Kate.Smith</dc:creator>
  <cp:lastModifiedBy>Kate.Smith</cp:lastModifiedBy>
  <cp:lastPrinted>2014-02-14T18:00:31Z</cp:lastPrinted>
  <dcterms:created xsi:type="dcterms:W3CDTF">2014-02-13T17:20:15Z</dcterms:created>
  <dcterms:modified xsi:type="dcterms:W3CDTF">2014-02-17T19:12:00Z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0x01010086B8EFB748E83B4C8B0520262D9F5E05</vt:lpwstr>
  </property>
</Properties>
</file>